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<sst xmlns="http://schemas.openxmlformats.org/spreadsheetml/2006/main" count="40" uniqueCount="40">
  <si>
    <t>Calculadora de liquidación laboral México 2026</t>
  </si>
  <si>
    <t>Gratis en utilfacil.com · Cifras 2026 · Estimación informativa, no es asesoría legal.</t>
  </si>
  <si>
    <t>DATOS (llena las celdas amarillas)</t>
  </si>
  <si>
    <t>Salario mensual (bruto)</t>
  </si>
  <si>
    <t>Fecha de ingreso</t>
  </si>
  <si>
    <t>Fecha de salida</t>
  </si>
  <si>
    <t>Días de salario pendientes de pago</t>
  </si>
  <si>
    <t>Vacaciones ya tomadas este año de servicio (días)</t>
  </si>
  <si>
    <t>Días de aguinaldo al año (mínimo 15)</t>
  </si>
  <si>
    <t>Prima vacacional (mínimo 25%)</t>
  </si>
  <si>
    <t>RESULTADOS</t>
  </si>
  <si>
    <t>Salario diario</t>
  </si>
  <si>
    <t>Días de antigüedad (incluye el día de ingreso)</t>
  </si>
  <si>
    <t>Años de servicio</t>
  </si>
  <si>
    <t>Años completos</t>
  </si>
  <si>
    <t>Inicio del año de servicio actual</t>
  </si>
  <si>
    <t>Días transcurridos en el año de servicio actual</t>
  </si>
  <si>
    <t>Días de vacaciones que te corresponden (tabla LFT)</t>
  </si>
  <si>
    <t>Días trabajados en el año calendario (para aguinaldo)</t>
  </si>
  <si>
    <t>Salario pendiente</t>
  </si>
  <si>
    <t>Aguinaldo proporcional</t>
  </si>
  <si>
    <t>Vacaciones proporcionales (días)</t>
  </si>
  <si>
    <t>Vacaciones proporcionales ($)</t>
  </si>
  <si>
    <t>Prima vacacional</t>
  </si>
  <si>
    <t>TOTAL DEL FINIQUITO</t>
  </si>
  <si>
    <t>Factor de integración del salario</t>
  </si>
  <si>
    <t>Salario diario integrado (SDI)</t>
  </si>
  <si>
    <t>Indemnización constitucional (90 días de SDI)</t>
  </si>
  <si>
    <t>20 días de SDI por año de servicio</t>
  </si>
  <si>
    <t>Prima de antigüedad (12 días por año, tope 2 salarios mínimos)</t>
  </si>
  <si>
    <t>TOTAL DE LA LIQUIDACIÓN (despido injustificado)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</si>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</sst>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$#,##0.00"/>
    <numFmt numFmtId="167" formatCode="0.00"/>
    <numFmt numFmtId="168" formatCode="0.00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4" fillId="0" borderId="0" xfId="0" applyFont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  <xf numFmtId="164" fontId="0" fillId="0" borderId="0" xfId="0" applyNumberFormat="1"/>
    <xf numFmtId="0" fontId="5" fillId="0" borderId="0" xfId="0" applyFont="1"/>
    <xf numFmtId="166" fontId="5" fillId="4" borderId="2" xfId="0" applyNumberFormat="1" applyFont="1" applyFill="1" applyBorder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6">
        <v>45000</v>
      </c>
    </row>
    <row r="6" spans="1:3">
      <c r="A6" s="4" t="s">
        <v>5</v>
      </c>
      <c r="B6" s="6">
        <v>46330</v>
      </c>
    </row>
    <row r="7" spans="1:3">
      <c r="A7" s="4" t="s">
        <v>6</v>
      </c>
      <c r="B7" s="5">
        <v>0</v>
      </c>
    </row>
    <row r="8" spans="1:3">
      <c r="A8" s="4" t="s">
        <v>7</v>
      </c>
      <c r="B8" s="5">
        <v>0</v>
      </c>
    </row>
    <row r="9" spans="1:3">
      <c r="A9" s="4" t="s">
        <v>8</v>
      </c>
      <c r="B9" s="5">
        <v>15</v>
      </c>
    </row>
    <row r="10" spans="1:3">
      <c r="A10" s="4" t="s">
        <v>9</v>
      </c>
      <c r="B10" s="7">
        <v>0.25</v>
      </c>
    </row>
    <row r="12" spans="1:3">
      <c r="A12" s="3" t="s">
        <v>10</v>
      </c>
      <c r="B12" s="3"/>
      <c r="C12" s="3"/>
    </row>
    <row r="13" spans="1:3">
      <c r="A13" s="8" t="s">
        <v>11</v>
      </c>
      <c r="B13" s="9">
        <f>B4/30</f>
        <v>500</v>
      </c>
    </row>
    <row r="14" spans="1:3">
      <c r="A14" s="8" t="s">
        <v>12</v>
      </c>
      <c r="B14" s="10">
        <f>B6-B5+1</f>
        <v>1331</v>
      </c>
    </row>
    <row r="15" spans="1:3">
      <c r="A15" s="8" t="s">
        <v>13</v>
      </c>
      <c r="B15" s="11">
        <f>B14/365</f>
        <v>3.64657534246575</v>
      </c>
    </row>
    <row r="16" spans="1:3">
      <c r="A16" s="8" t="s">
        <v>14</v>
      </c>
      <c r="B16" s="10">
        <f>INT(B15)</f>
        <v>3</v>
      </c>
    </row>
    <row r="17" spans="1:2">
      <c r="A17" s="8" t="s">
        <v>15</v>
      </c>
      <c r="B17" s="12">
        <f>EDATE(B5,12*B16)</f>
        <v>0</v>
      </c>
    </row>
    <row r="18" spans="1:2">
      <c r="A18" s="8" t="s">
        <v>16</v>
      </c>
      <c r="B18" s="10">
        <f>MAX(0,B6-B17+1)</f>
        <v>235</v>
      </c>
    </row>
    <row r="19" spans="1:2">
      <c r="A19" s="8" t="s">
        <v>17</v>
      </c>
      <c r="B19" s="10">
        <f>LOOKUP(B16+1,'Tabla vacaciones'!$A$2:$A$12,'Tabla vacaciones'!$B$2:$B$12)</f>
        <v>18</v>
      </c>
    </row>
    <row r="20" spans="1:2">
      <c r="A20" s="8" t="s">
        <v>18</v>
      </c>
      <c r="B20" s="10">
        <f>B6-MAX(B5,DATE(YEAR(B6),1,1))+1</f>
        <v>308</v>
      </c>
    </row>
    <row r="21" spans="1:2">
      <c r="A21" s="8" t="s">
        <v>19</v>
      </c>
      <c r="B21" s="9">
        <f>B7*B13</f>
        <v>0</v>
      </c>
    </row>
    <row r="22" spans="1:2">
      <c r="A22" s="8" t="s">
        <v>20</v>
      </c>
      <c r="B22" s="9">
        <f>B13*B9*B20/365</f>
        <v>6328.76712328767</v>
      </c>
    </row>
    <row r="23" spans="1:2">
      <c r="A23" s="8" t="s">
        <v>21</v>
      </c>
      <c r="B23" s="11">
        <f>MAX(0,B19*B18/365-B8)</f>
        <v>11.5890410958904</v>
      </c>
    </row>
    <row r="24" spans="1:2">
      <c r="A24" s="8" t="s">
        <v>22</v>
      </c>
      <c r="B24" s="9">
        <f>B23*B13</f>
        <v>5794.52054794521</v>
      </c>
    </row>
    <row r="25" spans="1:2">
      <c r="A25" s="8" t="s">
        <v>23</v>
      </c>
      <c r="B25" s="9">
        <f>B24*B10</f>
        <v>1448.6301369863</v>
      </c>
    </row>
    <row r="26" spans="1:2">
      <c r="A26" s="13" t="s">
        <v>24</v>
      </c>
      <c r="B26" s="14">
        <f>B21+B22+B24+B25</f>
        <v>13571.9178082192</v>
      </c>
    </row>
    <row r="27" spans="1:2">
      <c r="A27" s="8" t="s">
        <v>25</v>
      </c>
      <c r="B27" s="15">
        <f>1+(B9+B19*B10)/365</f>
        <v>1.05342465753425</v>
      </c>
    </row>
    <row r="28" spans="1:2">
      <c r="A28" s="8" t="s">
        <v>26</v>
      </c>
      <c r="B28" s="9">
        <f>B13*B27</f>
        <v>526.712328767123</v>
      </c>
    </row>
    <row r="29" spans="1:2">
      <c r="A29" s="8" t="s">
        <v>27</v>
      </c>
      <c r="B29" s="9">
        <f>90*B28</f>
        <v>47404.1095890411</v>
      </c>
    </row>
    <row r="30" spans="1:2">
      <c r="A30" s="8" t="s">
        <v>28</v>
      </c>
      <c r="B30" s="9">
        <f>20*B15*B28</f>
        <v>38413.9238130981</v>
      </c>
    </row>
    <row r="31" spans="1:2">
      <c r="A31" s="8" t="s">
        <v>29</v>
      </c>
      <c r="B31" s="9">
        <f>12*B15*MIN(B13,2*'Parámetros 2026'!$B$4)</f>
        <v>21879.4520547945</v>
      </c>
    </row>
    <row r="32" spans="1:2">
      <c r="A32" s="13" t="s">
        <v>30</v>
      </c>
      <c r="B32" s="14">
        <f>B26+B29+B30+B31</f>
        <v>121269.403265153</v>
      </c>
    </row>
    <row r="34" spans="1:1">
      <c r="A34" s="2" t="s">
        <v>31</v>
      </c>
    </row>
    <row r="35" spans="1:1">
      <c r="A35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33</v>
      </c>
    </row>
    <row r="3" spans="1:2">
      <c r="A3" s="4" t="s">
        <v>34</v>
      </c>
      <c r="B3" s="9">
        <v>117.31</v>
      </c>
    </row>
    <row r="4" spans="1:2">
      <c r="A4" s="4" t="s">
        <v>35</v>
      </c>
      <c r="B4" s="9">
        <v>315.04</v>
      </c>
    </row>
    <row r="6" spans="1:2">
      <c r="A6" s="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37</v>
      </c>
      <c r="B1" s="3" t="s">
        <v>38</v>
      </c>
      <c r="D1" s="2" t="s">
        <v>39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